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i\Desktop\「Excelによるアンケート分析」Excelデータ等\"/>
    </mc:Choice>
  </mc:AlternateContent>
  <xr:revisionPtr revIDLastSave="0" documentId="13_ncr:1_{B4A04A9B-EA5B-4722-A26C-0C92E5910C96}" xr6:coauthVersionLast="47" xr6:coauthVersionMax="47" xr10:uidLastSave="{00000000-0000-0000-0000-000000000000}"/>
  <bookViews>
    <workbookView xWindow="1605" yWindow="0" windowWidth="22545" windowHeight="12765" xr2:uid="{E1AB7F65-8DA9-4462-8035-32037A8C294B}"/>
  </bookViews>
  <sheets>
    <sheet name="例題5-1" sheetId="1" r:id="rId1"/>
    <sheet name="例題5-2" sheetId="2" r:id="rId2"/>
    <sheet name="例題5-3" sheetId="3" r:id="rId3"/>
    <sheet name="例題5-4" sheetId="4" r:id="rId4"/>
    <sheet name="例題5-5" sheetId="5" r:id="rId5"/>
    <sheet name="例題5-6" sheetId="6" r:id="rId6"/>
    <sheet name="例題5-7" sheetId="7" r:id="rId7"/>
    <sheet name="例題5-8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E3" i="8" s="1"/>
  <c r="F3" i="8" s="1"/>
  <c r="C5" i="8"/>
  <c r="E5" i="8" s="1"/>
  <c r="F5" i="8" s="1"/>
  <c r="B6" i="8"/>
  <c r="C2" i="8" s="1"/>
  <c r="D6" i="8"/>
  <c r="F9" i="8"/>
  <c r="C4" i="7"/>
  <c r="C5" i="7" s="1"/>
  <c r="C7" i="7" s="1"/>
  <c r="D4" i="7"/>
  <c r="C8" i="7"/>
  <c r="C9" i="7"/>
  <c r="C10" i="7"/>
  <c r="C3" i="6"/>
  <c r="C4" i="6" s="1"/>
  <c r="C6" i="6" s="1"/>
  <c r="D3" i="6"/>
  <c r="C7" i="6"/>
  <c r="C8" i="6"/>
  <c r="C9" i="6"/>
  <c r="G2" i="5"/>
  <c r="C3" i="5"/>
  <c r="G3" i="5"/>
  <c r="C4" i="5"/>
  <c r="C7" i="5"/>
  <c r="C11" i="5" s="1"/>
  <c r="C8" i="5"/>
  <c r="C13" i="5" s="1"/>
  <c r="C9" i="5"/>
  <c r="C4" i="4"/>
  <c r="D4" i="4"/>
  <c r="C5" i="4"/>
  <c r="D5" i="4"/>
  <c r="C9" i="4" s="1"/>
  <c r="C6" i="4"/>
  <c r="C7" i="4"/>
  <c r="C18" i="4" s="1"/>
  <c r="C10" i="4"/>
  <c r="C11" i="4"/>
  <c r="C12" i="4"/>
  <c r="C17" i="4"/>
  <c r="C4" i="3"/>
  <c r="D4" i="3"/>
  <c r="C5" i="3"/>
  <c r="D5" i="3"/>
  <c r="C9" i="3" s="1"/>
  <c r="C6" i="3"/>
  <c r="C7" i="3"/>
  <c r="C10" i="3"/>
  <c r="C11" i="3"/>
  <c r="C12" i="3"/>
  <c r="C3" i="2"/>
  <c r="C6" i="2" s="1"/>
  <c r="C4" i="2"/>
  <c r="C7" i="2"/>
  <c r="C9" i="2"/>
  <c r="C11" i="2" s="1"/>
  <c r="C10" i="2"/>
  <c r="C3" i="1"/>
  <c r="C4" i="1"/>
  <c r="C7" i="1"/>
  <c r="C11" i="1" s="1"/>
  <c r="C8" i="1"/>
  <c r="C9" i="1"/>
  <c r="C13" i="1" s="1"/>
  <c r="E2" i="8" l="1"/>
  <c r="C4" i="8"/>
  <c r="E4" i="8" s="1"/>
  <c r="F4" i="8" s="1"/>
  <c r="C13" i="7"/>
  <c r="C11" i="7"/>
  <c r="C12" i="7"/>
  <c r="C12" i="6"/>
  <c r="C11" i="6"/>
  <c r="C10" i="6"/>
  <c r="C12" i="5"/>
  <c r="C15" i="4"/>
  <c r="C13" i="4"/>
  <c r="C14" i="4"/>
  <c r="C13" i="3"/>
  <c r="C14" i="3"/>
  <c r="C15" i="3"/>
  <c r="C8" i="2"/>
  <c r="C14" i="2" s="1"/>
  <c r="C13" i="2"/>
  <c r="C12" i="1"/>
  <c r="C6" i="8" l="1"/>
  <c r="F2" i="8"/>
  <c r="F8" i="8" s="1"/>
  <c r="F10" i="8" s="1"/>
  <c r="E6" i="8"/>
</calcChain>
</file>

<file path=xl/sharedStrings.xml><?xml version="1.0" encoding="utf-8"?>
<sst xmlns="http://schemas.openxmlformats.org/spreadsheetml/2006/main" count="204" uniqueCount="73">
  <si>
    <r>
      <rPr>
        <i/>
        <sz val="11"/>
        <color theme="1"/>
        <rFont val="Times New Roman"/>
        <family val="1"/>
      </rPr>
      <t>p</t>
    </r>
    <r>
      <rPr>
        <sz val="11"/>
        <color theme="1"/>
        <rFont val="游ゴシック"/>
        <family val="2"/>
        <charset val="128"/>
        <scheme val="minor"/>
      </rPr>
      <t>値</t>
    </r>
    <rPh sb="1" eb="2">
      <t>チ</t>
    </rPh>
    <phoneticPr fontId="1"/>
  </si>
  <si>
    <t>有意確率(片側)：下</t>
    <rPh sb="0" eb="2">
      <t>ユウイ</t>
    </rPh>
    <rPh sb="2" eb="4">
      <t>カクリツ</t>
    </rPh>
    <rPh sb="5" eb="7">
      <t>カタガワ</t>
    </rPh>
    <rPh sb="9" eb="10">
      <t>シタ</t>
    </rPh>
    <phoneticPr fontId="1"/>
  </si>
  <si>
    <t>有意確率(片側)：上</t>
    <rPh sb="0" eb="2">
      <t>ユウイ</t>
    </rPh>
    <rPh sb="2" eb="4">
      <t>カクリツ</t>
    </rPh>
    <rPh sb="5" eb="7">
      <t>カタガワ</t>
    </rPh>
    <rPh sb="9" eb="10">
      <t>ウエ</t>
    </rPh>
    <phoneticPr fontId="1"/>
  </si>
  <si>
    <t>有意確率(両側)</t>
    <rPh sb="0" eb="2">
      <t>ユウイ</t>
    </rPh>
    <rPh sb="2" eb="4">
      <t>カクリツ</t>
    </rPh>
    <rPh sb="5" eb="7">
      <t>リョウガワ</t>
    </rPh>
    <phoneticPr fontId="1"/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</si>
  <si>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2"/>
        <charset val="128"/>
        <scheme val="minor"/>
      </rPr>
      <t>＜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  <phoneticPr fontId="1"/>
  </si>
  <si>
    <t>発生確率</t>
    <rPh sb="0" eb="2">
      <t>ハッセイ</t>
    </rPh>
    <rPh sb="2" eb="4">
      <t>カクリツ</t>
    </rPh>
    <phoneticPr fontId="1"/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</si>
  <si>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1"/>
        <scheme val="minor"/>
      </rPr>
      <t>＝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  <phoneticPr fontId="1"/>
  </si>
  <si>
    <r>
      <rPr>
        <sz val="11"/>
        <color theme="1"/>
        <rFont val="Times New Roman"/>
        <family val="1"/>
      </rPr>
      <t>Pr</t>
    </r>
    <r>
      <rPr>
        <sz val="11"/>
        <color theme="1"/>
        <rFont val="游ゴシック"/>
        <family val="2"/>
        <charset val="128"/>
        <scheme val="minor"/>
      </rPr>
      <t>(</t>
    </r>
    <r>
      <rPr>
        <i/>
        <sz val="11"/>
        <color theme="1"/>
        <rFont val="Times New Roman"/>
        <family val="1"/>
      </rPr>
      <t>x</t>
    </r>
    <r>
      <rPr>
        <sz val="11"/>
        <color theme="1"/>
        <rFont val="游ゴシック"/>
        <family val="2"/>
        <charset val="128"/>
        <scheme val="minor"/>
      </rPr>
      <t>&gt;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游ゴシック"/>
        <family val="2"/>
        <charset val="128"/>
        <scheme val="minor"/>
      </rPr>
      <t>)</t>
    </r>
  </si>
  <si>
    <t>α</t>
    <phoneticPr fontId="1"/>
  </si>
  <si>
    <t>有意水準</t>
    <rPh sb="0" eb="2">
      <t>ユウイ</t>
    </rPh>
    <rPh sb="2" eb="4">
      <t>スイジュン</t>
    </rPh>
    <phoneticPr fontId="1"/>
  </si>
  <si>
    <r>
      <rPr>
        <i/>
        <sz val="11"/>
        <color theme="1"/>
        <rFont val="Times New Roman"/>
        <family val="1"/>
      </rPr>
      <t>π</t>
    </r>
    <r>
      <rPr>
        <vertAlign val="subscript"/>
        <sz val="11"/>
        <color theme="1"/>
        <rFont val="Times New Roman"/>
        <family val="1"/>
      </rPr>
      <t>0</t>
    </r>
    <phoneticPr fontId="1"/>
  </si>
  <si>
    <t>仮説の値</t>
    <rPh sb="0" eb="2">
      <t>カセツ</t>
    </rPh>
    <rPh sb="3" eb="4">
      <t>アタイ</t>
    </rPh>
    <phoneticPr fontId="1"/>
  </si>
  <si>
    <r>
      <rPr>
        <i/>
        <sz val="11"/>
        <color theme="1"/>
        <rFont val="Times New Roman"/>
        <family val="1"/>
      </rPr>
      <t>π</t>
    </r>
    <r>
      <rPr>
        <vertAlign val="superscript"/>
        <sz val="11"/>
        <color theme="1"/>
        <rFont val="Times New Roman"/>
        <family val="1"/>
      </rPr>
      <t>^</t>
    </r>
    <phoneticPr fontId="1"/>
  </si>
  <si>
    <t>比率</t>
    <rPh sb="0" eb="2">
      <t>ヒリツ</t>
    </rPh>
    <phoneticPr fontId="1"/>
  </si>
  <si>
    <r>
      <rPr>
        <i/>
        <sz val="11"/>
        <color theme="1"/>
        <rFont val="Times New Roman"/>
        <family val="1"/>
      </rPr>
      <t>n</t>
    </r>
    <r>
      <rPr>
        <sz val="11"/>
        <color theme="1"/>
        <rFont val="游ゴシック"/>
        <family val="1"/>
        <scheme val="minor"/>
      </rPr>
      <t>ー</t>
    </r>
    <r>
      <rPr>
        <i/>
        <sz val="11"/>
        <color theme="1"/>
        <rFont val="Times New Roman"/>
        <family val="1"/>
      </rPr>
      <t>m</t>
    </r>
    <phoneticPr fontId="1"/>
  </si>
  <si>
    <t>非出現数</t>
    <rPh sb="0" eb="1">
      <t>ヒ</t>
    </rPh>
    <rPh sb="1" eb="3">
      <t>シュツゲン</t>
    </rPh>
    <rPh sb="3" eb="4">
      <t>スウ</t>
    </rPh>
    <phoneticPr fontId="1"/>
  </si>
  <si>
    <t>m</t>
    <phoneticPr fontId="1"/>
  </si>
  <si>
    <t>出現数</t>
    <rPh sb="0" eb="2">
      <t>シュツゲン</t>
    </rPh>
    <rPh sb="2" eb="3">
      <t>スウ</t>
    </rPh>
    <phoneticPr fontId="1"/>
  </si>
  <si>
    <t>n</t>
    <phoneticPr fontId="1"/>
  </si>
  <si>
    <t>サンプルサイズ</t>
    <phoneticPr fontId="1"/>
  </si>
  <si>
    <r>
      <rPr>
        <i/>
        <sz val="11"/>
        <rFont val="Times New Roman"/>
        <family val="1"/>
      </rPr>
      <t>π</t>
    </r>
    <r>
      <rPr>
        <vertAlign val="subscript"/>
        <sz val="11"/>
        <rFont val="Times New Roman"/>
        <family val="1"/>
      </rPr>
      <t>L</t>
    </r>
    <phoneticPr fontId="1"/>
  </si>
  <si>
    <t>信頼下限</t>
    <rPh sb="0" eb="2">
      <t>シンライ</t>
    </rPh>
    <rPh sb="2" eb="4">
      <t>カゲン</t>
    </rPh>
    <phoneticPr fontId="1"/>
  </si>
  <si>
    <r>
      <rPr>
        <i/>
        <sz val="11"/>
        <rFont val="Times New Roman"/>
        <family val="1"/>
      </rPr>
      <t>π</t>
    </r>
    <r>
      <rPr>
        <vertAlign val="subscript"/>
        <sz val="11"/>
        <rFont val="Times New Roman"/>
        <family val="1"/>
      </rPr>
      <t>u</t>
    </r>
    <phoneticPr fontId="1"/>
  </si>
  <si>
    <t>信頼上限</t>
    <rPh sb="0" eb="2">
      <t>シンライ</t>
    </rPh>
    <rPh sb="2" eb="4">
      <t>ジョウゲン</t>
    </rPh>
    <phoneticPr fontId="1"/>
  </si>
  <si>
    <r>
      <rPr>
        <sz val="11"/>
        <rFont val="Times New Roman"/>
        <family val="1"/>
      </rPr>
      <t>F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c</t>
    </r>
    <r>
      <rPr>
        <i/>
        <sz val="11"/>
        <rFont val="游ゴシック"/>
        <family val="1"/>
        <scheme val="minor"/>
      </rPr>
      <t>,</t>
    </r>
    <r>
      <rPr>
        <i/>
        <sz val="11"/>
        <rFont val="Times New Roman"/>
        <family val="1"/>
      </rPr>
      <t>d</t>
    </r>
    <r>
      <rPr>
        <sz val="11"/>
        <rFont val="游ゴシック"/>
        <family val="3"/>
        <charset val="128"/>
      </rPr>
      <t>；</t>
    </r>
    <r>
      <rPr>
        <i/>
        <sz val="11"/>
        <rFont val="Times New Roman"/>
        <family val="1"/>
      </rPr>
      <t>a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</si>
  <si>
    <t>F分布の%点</t>
    <rPh sb="1" eb="3">
      <t>ブンプ</t>
    </rPh>
    <rPh sb="5" eb="6">
      <t>テン</t>
    </rPh>
    <phoneticPr fontId="1"/>
  </si>
  <si>
    <t>d</t>
    <phoneticPr fontId="1"/>
  </si>
  <si>
    <t>第2自由度</t>
    <rPh sb="0" eb="1">
      <t>ダイ</t>
    </rPh>
    <rPh sb="2" eb="5">
      <t>ジユウド</t>
    </rPh>
    <phoneticPr fontId="1"/>
  </si>
  <si>
    <t>c</t>
    <phoneticPr fontId="1"/>
  </si>
  <si>
    <t>第1自由度</t>
    <rPh sb="0" eb="1">
      <t>ダイ</t>
    </rPh>
    <rPh sb="2" eb="5">
      <t>ジユウド</t>
    </rPh>
    <phoneticPr fontId="1"/>
  </si>
  <si>
    <r>
      <rPr>
        <sz val="11"/>
        <rFont val="Times New Roman"/>
        <family val="1"/>
      </rPr>
      <t>F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a</t>
    </r>
    <r>
      <rPr>
        <i/>
        <sz val="11"/>
        <rFont val="游ゴシック"/>
        <family val="1"/>
        <scheme val="minor"/>
      </rPr>
      <t>,</t>
    </r>
    <r>
      <rPr>
        <i/>
        <sz val="11"/>
        <rFont val="Times New Roman"/>
        <family val="1"/>
      </rPr>
      <t>b</t>
    </r>
    <r>
      <rPr>
        <sz val="11"/>
        <rFont val="游ゴシック"/>
        <family val="3"/>
        <charset val="128"/>
      </rPr>
      <t>；</t>
    </r>
    <r>
      <rPr>
        <i/>
        <sz val="11"/>
        <rFont val="Times New Roman"/>
        <family val="1"/>
      </rPr>
      <t>a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  <phoneticPr fontId="1"/>
  </si>
  <si>
    <t>b</t>
    <phoneticPr fontId="1"/>
  </si>
  <si>
    <t>a</t>
    <phoneticPr fontId="1"/>
  </si>
  <si>
    <r>
      <t>1ー</t>
    </r>
    <r>
      <rPr>
        <i/>
        <sz val="11"/>
        <rFont val="Times New Roman"/>
        <family val="1"/>
      </rPr>
      <t>α</t>
    </r>
    <phoneticPr fontId="1"/>
  </si>
  <si>
    <t>信頼率</t>
    <rPh sb="0" eb="2">
      <t>シンライ</t>
    </rPh>
    <rPh sb="2" eb="3">
      <t>リツ</t>
    </rPh>
    <phoneticPr fontId="1"/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</si>
  <si>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phoneticPr fontId="1"/>
  </si>
  <si>
    <r>
      <rPr>
        <i/>
        <sz val="11"/>
        <rFont val="Times New Roman"/>
        <family val="1"/>
      </rPr>
      <t>n</t>
    </r>
    <r>
      <rPr>
        <sz val="11"/>
        <rFont val="游ゴシック"/>
        <family val="1"/>
        <scheme val="minor"/>
      </rPr>
      <t>ー</t>
    </r>
    <r>
      <rPr>
        <i/>
        <sz val="11"/>
        <rFont val="Times New Roman"/>
        <family val="1"/>
      </rPr>
      <t>m</t>
    </r>
    <phoneticPr fontId="1"/>
  </si>
  <si>
    <t>有意確率(片側)；下</t>
    <rPh sb="0" eb="2">
      <t>ユウイ</t>
    </rPh>
    <rPh sb="2" eb="4">
      <t>カクリツ</t>
    </rPh>
    <rPh sb="5" eb="7">
      <t>カタガワ</t>
    </rPh>
    <rPh sb="9" eb="10">
      <t>シタ</t>
    </rPh>
    <phoneticPr fontId="1"/>
  </si>
  <si>
    <t>有意確率(片側)；上</t>
    <rPh sb="0" eb="2">
      <t>ユウイ</t>
    </rPh>
    <rPh sb="2" eb="4">
      <t>カクリツ</t>
    </rPh>
    <rPh sb="5" eb="7">
      <t>カタガワ</t>
    </rPh>
    <rPh sb="9" eb="10">
      <t>ウエ</t>
    </rPh>
    <phoneticPr fontId="1"/>
  </si>
  <si>
    <r>
      <t>ー</t>
    </r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2"/>
        <charset val="128"/>
        <scheme val="minor"/>
      </rPr>
      <t>)</t>
    </r>
    <phoneticPr fontId="1"/>
  </si>
  <si>
    <t>棄却値(片側)；下</t>
    <rPh sb="0" eb="2">
      <t>キキャク</t>
    </rPh>
    <rPh sb="2" eb="3">
      <t>アタイ</t>
    </rPh>
    <rPh sb="4" eb="6">
      <t>カタガワ</t>
    </rPh>
    <rPh sb="8" eb="9">
      <t>シタ</t>
    </rPh>
    <phoneticPr fontId="1"/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</si>
  <si>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2"/>
        <charset val="128"/>
        <scheme val="minor"/>
      </rPr>
      <t>)</t>
    </r>
    <phoneticPr fontId="1"/>
  </si>
  <si>
    <t>棄却値(片側)；上</t>
    <rPh sb="0" eb="2">
      <t>キキャク</t>
    </rPh>
    <rPh sb="2" eb="3">
      <t>アタイ</t>
    </rPh>
    <rPh sb="4" eb="6">
      <t>カタガワ</t>
    </rPh>
    <rPh sb="8" eb="9">
      <t>ウエ</t>
    </rPh>
    <phoneticPr fontId="1"/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</si>
  <si>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(</t>
    </r>
    <r>
      <rPr>
        <i/>
        <sz val="11"/>
        <rFont val="Times New Roman"/>
        <family val="1"/>
      </rPr>
      <t>α</t>
    </r>
    <r>
      <rPr>
        <sz val="11"/>
        <rFont val="游ゴシック"/>
        <family val="3"/>
        <charset val="128"/>
      </rPr>
      <t>/2</t>
    </r>
    <r>
      <rPr>
        <sz val="11"/>
        <rFont val="游ゴシック"/>
        <family val="2"/>
        <charset val="128"/>
        <scheme val="minor"/>
      </rPr>
      <t>)</t>
    </r>
    <phoneticPr fontId="1"/>
  </si>
  <si>
    <t>棄却値(両側)</t>
    <rPh sb="0" eb="2">
      <t>キキャク</t>
    </rPh>
    <rPh sb="2" eb="3">
      <t>アタイ</t>
    </rPh>
    <rPh sb="4" eb="6">
      <t>リョウガワ</t>
    </rPh>
    <phoneticPr fontId="1"/>
  </si>
  <si>
    <r>
      <rPr>
        <i/>
        <sz val="11"/>
        <color theme="1"/>
        <rFont val="Times New Roman"/>
        <family val="1"/>
      </rPr>
      <t>u</t>
    </r>
    <r>
      <rPr>
        <sz val="11"/>
        <color theme="1"/>
        <rFont val="游ゴシック"/>
        <family val="2"/>
        <charset val="128"/>
        <scheme val="minor"/>
      </rPr>
      <t>値</t>
    </r>
  </si>
  <si>
    <t>検定統計量</t>
    <rPh sb="0" eb="2">
      <t>ケンテイ</t>
    </rPh>
    <rPh sb="2" eb="5">
      <t>トウケイリョウ</t>
    </rPh>
    <phoneticPr fontId="1"/>
  </si>
  <si>
    <t>有意水準</t>
    <rPh sb="0" eb="4">
      <t>ユウイスイジュン</t>
    </rPh>
    <phoneticPr fontId="1"/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</si>
  <si>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A</t>
    </r>
    <r>
      <rPr>
        <sz val="11"/>
        <rFont val="游ゴシック"/>
        <family val="3"/>
        <charset val="128"/>
        <scheme val="minor"/>
      </rPr>
      <t>ー</t>
    </r>
    <r>
      <rPr>
        <i/>
        <sz val="11"/>
        <rFont val="Times New Roman"/>
        <family val="1"/>
      </rPr>
      <t>π</t>
    </r>
    <r>
      <rPr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B</t>
    </r>
    <phoneticPr fontId="1"/>
  </si>
  <si>
    <t>比率の差</t>
    <rPh sb="0" eb="2">
      <t>ヒリツ</t>
    </rPh>
    <rPh sb="3" eb="4">
      <t>サ</t>
    </rPh>
    <phoneticPr fontId="1"/>
  </si>
  <si>
    <t>平均比率</t>
    <rPh sb="0" eb="2">
      <t>ヘイキン</t>
    </rPh>
    <rPh sb="2" eb="4">
      <t>ヒリツ</t>
    </rPh>
    <phoneticPr fontId="1"/>
  </si>
  <si>
    <t>B</t>
    <phoneticPr fontId="1"/>
  </si>
  <si>
    <t>A</t>
    <phoneticPr fontId="1"/>
  </si>
  <si>
    <t>持っていない</t>
    <rPh sb="0" eb="1">
      <t>モ</t>
    </rPh>
    <phoneticPr fontId="1"/>
  </si>
  <si>
    <t>持っている</t>
    <rPh sb="0" eb="1">
      <t>モ</t>
    </rPh>
    <phoneticPr fontId="1"/>
  </si>
  <si>
    <t>人数</t>
    <rPh sb="0" eb="2">
      <t>ニンズウ</t>
    </rPh>
    <phoneticPr fontId="1"/>
  </si>
  <si>
    <r>
      <rPr>
        <i/>
        <sz val="11"/>
        <rFont val="Times New Roman"/>
        <family val="1"/>
      </rPr>
      <t>p</t>
    </r>
    <r>
      <rPr>
        <sz val="11"/>
        <rFont val="游ゴシック"/>
        <family val="2"/>
        <charset val="128"/>
        <scheme val="minor"/>
      </rPr>
      <t>値</t>
    </r>
    <rPh sb="1" eb="2">
      <t>チ</t>
    </rPh>
    <phoneticPr fontId="1"/>
  </si>
  <si>
    <r>
      <rPr>
        <i/>
        <sz val="11"/>
        <rFont val="Times New Roman"/>
        <family val="1"/>
      </rPr>
      <t>u</t>
    </r>
    <r>
      <rPr>
        <sz val="11"/>
        <rFont val="游ゴシック"/>
        <family val="2"/>
        <charset val="128"/>
        <scheme val="minor"/>
      </rPr>
      <t>値</t>
    </r>
  </si>
  <si>
    <r>
      <rPr>
        <i/>
        <sz val="11"/>
        <rFont val="Times New Roman"/>
        <family val="1"/>
      </rPr>
      <t>π</t>
    </r>
    <r>
      <rPr>
        <vertAlign val="superscript"/>
        <sz val="11"/>
        <rFont val="Times New Roman"/>
        <family val="1"/>
      </rPr>
      <t>^</t>
    </r>
    <r>
      <rPr>
        <sz val="11"/>
        <rFont val="游ゴシック"/>
        <family val="3"/>
        <charset val="128"/>
        <scheme val="minor"/>
      </rPr>
      <t>ー</t>
    </r>
    <r>
      <rPr>
        <i/>
        <sz val="11"/>
        <rFont val="Times New Roman"/>
        <family val="1"/>
      </rPr>
      <t>π</t>
    </r>
    <r>
      <rPr>
        <sz val="11"/>
        <rFont val="Times New Roman"/>
        <family val="1"/>
      </rPr>
      <t>^</t>
    </r>
    <r>
      <rPr>
        <vertAlign val="subscript"/>
        <sz val="11"/>
        <rFont val="Times New Roman"/>
        <family val="1"/>
      </rPr>
      <t>1</t>
    </r>
  </si>
  <si>
    <t>一部</t>
    <rPh sb="0" eb="2">
      <t>イチブ</t>
    </rPh>
    <phoneticPr fontId="1"/>
  </si>
  <si>
    <t>全体</t>
    <rPh sb="0" eb="2">
      <t>ゼンタイ</t>
    </rPh>
    <phoneticPr fontId="1"/>
  </si>
  <si>
    <t>自由度</t>
    <rPh sb="0" eb="3">
      <t>ジユウド</t>
    </rPh>
    <phoneticPr fontId="1"/>
  </si>
  <si>
    <r>
      <rPr>
        <i/>
        <sz val="11"/>
        <color theme="1"/>
        <rFont val="Times New Roman"/>
        <family val="1"/>
      </rPr>
      <t>χ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游ゴシック"/>
        <family val="2"/>
        <charset val="128"/>
      </rPr>
      <t>値</t>
    </r>
    <rPh sb="2" eb="3">
      <t>チ</t>
    </rPh>
    <phoneticPr fontId="1"/>
  </si>
  <si>
    <t>合計</t>
    <rPh sb="0" eb="2">
      <t>ゴウケイ</t>
    </rPh>
    <phoneticPr fontId="1"/>
  </si>
  <si>
    <t>4年</t>
    <rPh sb="1" eb="2">
      <t>ネン</t>
    </rPh>
    <phoneticPr fontId="1"/>
  </si>
  <si>
    <t>3年</t>
    <rPh sb="1" eb="2">
      <t>ネン</t>
    </rPh>
    <phoneticPr fontId="1"/>
  </si>
  <si>
    <t>2年</t>
    <rPh sb="1" eb="2">
      <t>ネン</t>
    </rPh>
    <phoneticPr fontId="1"/>
  </si>
  <si>
    <t>1年</t>
    <rPh sb="1" eb="2">
      <t>ネン</t>
    </rPh>
    <phoneticPr fontId="1"/>
  </si>
  <si>
    <r>
      <t>(実-期)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/期</t>
    </r>
    <rPh sb="1" eb="2">
      <t>ジツ</t>
    </rPh>
    <rPh sb="3" eb="4">
      <t>キ</t>
    </rPh>
    <rPh sb="7" eb="8">
      <t>キ</t>
    </rPh>
    <phoneticPr fontId="1"/>
  </si>
  <si>
    <t>期待度数</t>
    <rPh sb="0" eb="3">
      <t>キタイド</t>
    </rPh>
    <rPh sb="3" eb="4">
      <t>スウ</t>
    </rPh>
    <phoneticPr fontId="1"/>
  </si>
  <si>
    <t>実測度数</t>
    <rPh sb="0" eb="2">
      <t>ジッソク</t>
    </rPh>
    <rPh sb="2" eb="4">
      <t>ドスウ</t>
    </rPh>
    <phoneticPr fontId="1"/>
  </si>
  <si>
    <t>構成比</t>
    <rPh sb="0" eb="3">
      <t>コウセイヒ</t>
    </rPh>
    <phoneticPr fontId="1"/>
  </si>
  <si>
    <t>学年</t>
    <rPh sb="0" eb="2">
      <t>ガクネン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</si>
</sst>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"/>
    <numFmt numFmtId="177" formatCode="0.0000_ "/>
    <numFmt numFmtId="178" formatCode="0.0000"/>
    <numFmt numFmtId="179" formatCode="0.000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1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游ゴシック"/>
      <family val="1"/>
      <scheme val="minor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游ゴシック"/>
      <family val="2"/>
      <charset val="128"/>
    </font>
    <font>
      <sz val="11"/>
      <name val="游ゴシック"/>
      <family val="2"/>
      <charset val="128"/>
      <scheme val="minor"/>
    </font>
    <font>
      <sz val="11"/>
      <name val="Times New Roman"/>
      <family val="1"/>
    </font>
    <font>
      <i/>
      <sz val="11"/>
      <name val="Times New Roman"/>
      <family val="1"/>
    </font>
    <font>
      <vertAlign val="subscript"/>
      <sz val="11"/>
      <name val="Times New Roman"/>
      <family val="1"/>
    </font>
    <font>
      <sz val="11"/>
      <name val="游ゴシック"/>
      <family val="1"/>
      <charset val="128"/>
      <scheme val="minor"/>
    </font>
    <font>
      <i/>
      <sz val="11"/>
      <name val="游ゴシック"/>
      <family val="1"/>
      <scheme val="minor"/>
    </font>
    <font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vertAlign val="superscript"/>
      <sz val="11"/>
      <name val="Times New Roman"/>
      <family val="1"/>
    </font>
    <font>
      <sz val="11"/>
      <name val="游ゴシック"/>
      <family val="1"/>
      <scheme val="minor"/>
    </font>
    <font>
      <vertAlign val="superscript"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176" fontId="0" fillId="0" borderId="4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>
      <alignment vertical="center"/>
    </xf>
    <xf numFmtId="0" fontId="3" fillId="0" borderId="7" xfId="0" applyFont="1" applyBorder="1" applyAlignment="1">
      <alignment horizontal="center" vertical="center"/>
    </xf>
    <xf numFmtId="176" fontId="9" fillId="0" borderId="1" xfId="0" applyNumberFormat="1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176" fontId="9" fillId="0" borderId="6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177" fontId="9" fillId="0" borderId="0" xfId="0" applyNumberFormat="1" applyFont="1">
      <alignment vertical="center"/>
    </xf>
    <xf numFmtId="0" fontId="1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3" fillId="0" borderId="2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9" fillId="0" borderId="5" xfId="0" applyFont="1" applyBorder="1">
      <alignment vertical="center"/>
    </xf>
    <xf numFmtId="1" fontId="9" fillId="0" borderId="4" xfId="0" applyNumberFormat="1" applyFont="1" applyBorder="1">
      <alignment vertical="center"/>
    </xf>
    <xf numFmtId="176" fontId="9" fillId="0" borderId="4" xfId="0" applyNumberFormat="1" applyFont="1" applyBorder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8" xfId="0" applyNumberFormat="1" applyBorder="1">
      <alignment vertical="center"/>
    </xf>
    <xf numFmtId="0" fontId="0" fillId="0" borderId="7" xfId="0" applyBorder="1">
      <alignment vertical="center"/>
    </xf>
    <xf numFmtId="2" fontId="0" fillId="0" borderId="3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0" xfId="0" applyBorder="1">
      <alignment vertical="center"/>
    </xf>
    <xf numFmtId="0" fontId="0" fillId="0" borderId="2" xfId="0" applyBorder="1">
      <alignment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horizontal="center" vertical="center"/>
    </xf>
    <xf numFmtId="0" fontId="9" fillId="0" borderId="1" xfId="0" applyFont="1" applyBorder="1">
      <alignment vertical="center"/>
    </xf>
    <xf numFmtId="176" fontId="9" fillId="0" borderId="3" xfId="0" applyNumberFormat="1" applyFont="1" applyBorder="1">
      <alignment vertical="center"/>
    </xf>
    <xf numFmtId="176" fontId="9" fillId="0" borderId="5" xfId="0" applyNumberFormat="1" applyFont="1" applyBorder="1">
      <alignment vertical="center"/>
    </xf>
    <xf numFmtId="0" fontId="9" fillId="0" borderId="6" xfId="0" applyFont="1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78" fontId="0" fillId="0" borderId="13" xfId="0" applyNumberForma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5" xfId="0" applyBorder="1" applyAlignment="1">
      <alignment horizontal="center" vertical="center"/>
    </xf>
    <xf numFmtId="179" fontId="0" fillId="0" borderId="15" xfId="0" applyNumberFormat="1" applyBorder="1">
      <alignment vertical="center"/>
    </xf>
    <xf numFmtId="0" fontId="4" fillId="0" borderId="8" xfId="0" applyFont="1" applyBorder="1" applyAlignment="1">
      <alignment horizontal="center" vertical="center"/>
    </xf>
    <xf numFmtId="179" fontId="0" fillId="0" borderId="12" xfId="0" applyNumberFormat="1" applyBorder="1">
      <alignment vertical="center"/>
    </xf>
    <xf numFmtId="2" fontId="0" fillId="0" borderId="1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ノートパソコンの所有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'例題5-5'!$F$1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'例題5-5'!$E$2:$E$3</c:f>
              <c:strCache>
                <c:ptCount val="2"/>
                <c:pt idx="0">
                  <c:v>持っている</c:v>
                </c:pt>
                <c:pt idx="1">
                  <c:v>持っていない</c:v>
                </c:pt>
              </c:strCache>
            </c:strRef>
          </c:cat>
          <c:val>
            <c:numRef>
              <c:f>'例題5-5'!$F$2:$F$3</c:f>
              <c:numCache>
                <c:formatCode>General</c:formatCode>
                <c:ptCount val="2"/>
                <c:pt idx="0">
                  <c:v>110</c:v>
                </c:pt>
                <c:pt idx="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D-4D95-B4D3-3088E5286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ノートパソコンの所有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'例題5-5'!$F$1</c:f>
              <c:strCache>
                <c:ptCount val="1"/>
                <c:pt idx="0">
                  <c:v>人数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65-409B-A281-00D835D900C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65-409B-A281-00D835D900CF}"/>
              </c:ext>
            </c:extLst>
          </c:dPt>
          <c:dLbls>
            <c:dLbl>
              <c:idx val="0"/>
              <c:layout>
                <c:manualLayout>
                  <c:x val="-4.0618747769499988E-2"/>
                  <c:y val="-0.2599226686354163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365990428681845"/>
                      <c:h val="0.2456124239095569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E65-409B-A281-00D835D900CF}"/>
                </c:ext>
              </c:extLst>
            </c:dLbl>
            <c:dLbl>
              <c:idx val="1"/>
              <c:layout>
                <c:manualLayout>
                  <c:x val="0"/>
                  <c:y val="-0.1992481000908515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305742527094805"/>
                      <c:h val="0.2304216624585836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E65-409B-A281-00D835D900C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'例題5-5'!$E$2:$E$3</c:f>
              <c:strCache>
                <c:ptCount val="2"/>
                <c:pt idx="0">
                  <c:v>持っている</c:v>
                </c:pt>
                <c:pt idx="1">
                  <c:v>持っていない</c:v>
                </c:pt>
              </c:strCache>
            </c:strRef>
          </c:cat>
          <c:val>
            <c:numRef>
              <c:f>'例題5-5'!$F$2:$F$3</c:f>
              <c:numCache>
                <c:formatCode>General</c:formatCode>
                <c:ptCount val="2"/>
                <c:pt idx="0">
                  <c:v>110</c:v>
                </c:pt>
                <c:pt idx="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65-409B-A281-00D835D900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学年別の実測度数と期待度数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793450893952374"/>
          <c:y val="0.20518929205648925"/>
          <c:w val="0.79529031453300536"/>
          <c:h val="0.65418741589060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'例題5-8'!$D$1</c:f>
              <c:strCache>
                <c:ptCount val="1"/>
                <c:pt idx="0">
                  <c:v>実測度数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'例題5-8'!$A$2:$A$5</c:f>
              <c:strCache>
                <c:ptCount val="4"/>
                <c:pt idx="0">
                  <c:v>1年</c:v>
                </c:pt>
                <c:pt idx="1">
                  <c:v>2年</c:v>
                </c:pt>
                <c:pt idx="2">
                  <c:v>3年</c:v>
                </c:pt>
                <c:pt idx="3">
                  <c:v>4年</c:v>
                </c:pt>
              </c:strCache>
            </c:strRef>
          </c:cat>
          <c:val>
            <c:numRef>
              <c:f>'例題5-8'!$D$2:$D$5</c:f>
              <c:numCache>
                <c:formatCode>General</c:formatCode>
                <c:ptCount val="4"/>
                <c:pt idx="0">
                  <c:v>77</c:v>
                </c:pt>
                <c:pt idx="1">
                  <c:v>59</c:v>
                </c:pt>
                <c:pt idx="2">
                  <c:v>42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9-42DC-968E-5A349A75154E}"/>
            </c:ext>
          </c:extLst>
        </c:ser>
        <c:ser>
          <c:idx val="1"/>
          <c:order val="1"/>
          <c:tx>
            <c:strRef>
              <c:f>'例題5-8'!$E$1</c:f>
              <c:strCache>
                <c:ptCount val="1"/>
                <c:pt idx="0">
                  <c:v>期待度数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'例題5-8'!$A$2:$A$5</c:f>
              <c:strCache>
                <c:ptCount val="4"/>
                <c:pt idx="0">
                  <c:v>1年</c:v>
                </c:pt>
                <c:pt idx="1">
                  <c:v>2年</c:v>
                </c:pt>
                <c:pt idx="2">
                  <c:v>3年</c:v>
                </c:pt>
                <c:pt idx="3">
                  <c:v>4年</c:v>
                </c:pt>
              </c:strCache>
            </c:strRef>
          </c:cat>
          <c:val>
            <c:numRef>
              <c:f>'例題5-8'!$E$2:$E$5</c:f>
              <c:numCache>
                <c:formatCode>General</c:formatCode>
                <c:ptCount val="4"/>
                <c:pt idx="0">
                  <c:v>70</c:v>
                </c:pt>
                <c:pt idx="1">
                  <c:v>60</c:v>
                </c:pt>
                <c:pt idx="2">
                  <c:v>40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A9-42DC-968E-5A349A751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865004248835235"/>
          <c:y val="0.23081589024698371"/>
          <c:w val="0.30171886523464952"/>
          <c:h val="0.1689257113571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35856</xdr:rowOff>
    </xdr:from>
    <xdr:to>
      <xdr:col>11</xdr:col>
      <xdr:colOff>636494</xdr:colOff>
      <xdr:row>9</xdr:row>
      <xdr:rowOff>170327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8CE92B-D691-4381-8C71-7C91383FA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519954</xdr:colOff>
      <xdr:row>0</xdr:row>
      <xdr:rowOff>0</xdr:rowOff>
    </xdr:from>
    <xdr:to>
      <xdr:col>16</xdr:col>
      <xdr:colOff>484095</xdr:colOff>
      <xdr:row>9</xdr:row>
      <xdr:rowOff>134471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6A80D7A-FD76-474C-A77A-19CC3D276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11</xdr:col>
      <xdr:colOff>313765</xdr:colOff>
      <xdr:row>9</xdr:row>
      <xdr:rowOff>116541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555D27-AD01-4968-9A84-B8EF4A855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4FBA-D9BC-41C7-A9FE-379E74C53ED7}">
  <dimension ref="A1:C13"/>
  <sheetViews>
    <sheetView showGridLines="0" tabSelected="1" zoomScale="85" zoomScaleNormal="85" workbookViewId="0"/>
  </sheetViews>
  <sheetFormatPr defaultRowHeight="18.75" x14ac:dyDescent="0.4"/>
  <cols>
    <col min="1" max="1" width="18.875" bestFit="1" customWidth="1"/>
  </cols>
  <sheetData>
    <row r="1" spans="1:3" x14ac:dyDescent="0.4">
      <c r="A1" s="9" t="s">
        <v>19</v>
      </c>
      <c r="B1" s="15" t="s">
        <v>18</v>
      </c>
      <c r="C1" s="14">
        <v>100</v>
      </c>
    </row>
    <row r="2" spans="1:3" x14ac:dyDescent="0.4">
      <c r="A2" s="6" t="s">
        <v>17</v>
      </c>
      <c r="B2" s="13" t="s">
        <v>16</v>
      </c>
      <c r="C2" s="11">
        <v>7</v>
      </c>
    </row>
    <row r="3" spans="1:3" x14ac:dyDescent="0.4">
      <c r="A3" s="6" t="s">
        <v>15</v>
      </c>
      <c r="B3" s="5" t="s">
        <v>14</v>
      </c>
      <c r="C3" s="11">
        <f>C1-C2</f>
        <v>93</v>
      </c>
    </row>
    <row r="4" spans="1:3" x14ac:dyDescent="0.4">
      <c r="A4" s="6" t="s">
        <v>13</v>
      </c>
      <c r="B4" s="12" t="s">
        <v>12</v>
      </c>
      <c r="C4" s="11">
        <f>C2/C1</f>
        <v>7.0000000000000007E-2</v>
      </c>
    </row>
    <row r="5" spans="1:3" x14ac:dyDescent="0.4">
      <c r="A5" s="6" t="s">
        <v>11</v>
      </c>
      <c r="B5" s="12" t="s">
        <v>10</v>
      </c>
      <c r="C5" s="11">
        <v>0.15</v>
      </c>
    </row>
    <row r="6" spans="1:3" x14ac:dyDescent="0.4">
      <c r="A6" s="6" t="s">
        <v>9</v>
      </c>
      <c r="B6" s="12" t="s">
        <v>8</v>
      </c>
      <c r="C6" s="11">
        <v>0.05</v>
      </c>
    </row>
    <row r="7" spans="1:3" x14ac:dyDescent="0.4">
      <c r="A7" s="6" t="s">
        <v>5</v>
      </c>
      <c r="B7" s="5" t="s">
        <v>7</v>
      </c>
      <c r="C7" s="4">
        <f>1-BINOMDIST(C2,C1,C5,1)</f>
        <v>0.98783480809383284</v>
      </c>
    </row>
    <row r="8" spans="1:3" x14ac:dyDescent="0.4">
      <c r="A8" s="6" t="s">
        <v>5</v>
      </c>
      <c r="B8" s="5" t="s">
        <v>6</v>
      </c>
      <c r="C8" s="4">
        <f>BINOMDIST(C2,C1,C5,0)</f>
        <v>7.4631825539909977E-3</v>
      </c>
    </row>
    <row r="9" spans="1:3" x14ac:dyDescent="0.4">
      <c r="A9" s="3" t="s">
        <v>5</v>
      </c>
      <c r="B9" s="2" t="s">
        <v>4</v>
      </c>
      <c r="C9" s="1">
        <f>BINOMDIST(C2-1,C1,C5,1)</f>
        <v>4.7020093521760896E-3</v>
      </c>
    </row>
    <row r="10" spans="1:3" x14ac:dyDescent="0.4">
      <c r="B10" s="10"/>
    </row>
    <row r="11" spans="1:3" x14ac:dyDescent="0.4">
      <c r="A11" s="9" t="s">
        <v>3</v>
      </c>
      <c r="B11" s="8" t="s">
        <v>0</v>
      </c>
      <c r="C11" s="7">
        <f>IF(C7&lt;C9,(C7+C8)*2,(C9+C8)*2)</f>
        <v>2.4330383812334176E-2</v>
      </c>
    </row>
    <row r="12" spans="1:3" x14ac:dyDescent="0.4">
      <c r="A12" s="6" t="s">
        <v>2</v>
      </c>
      <c r="B12" s="5" t="s">
        <v>0</v>
      </c>
      <c r="C12" s="4">
        <f>C7+C8</f>
        <v>0.99529799064782387</v>
      </c>
    </row>
    <row r="13" spans="1:3" x14ac:dyDescent="0.4">
      <c r="A13" s="3" t="s">
        <v>1</v>
      </c>
      <c r="B13" s="2" t="s">
        <v>0</v>
      </c>
      <c r="C13" s="1">
        <f>C8+C9</f>
        <v>1.2165191906167088E-2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2C6D7-9BB1-46F1-940C-B1521FA80757}">
  <dimension ref="A1:C14"/>
  <sheetViews>
    <sheetView showGridLines="0" zoomScale="85" zoomScaleNormal="85" workbookViewId="0"/>
  </sheetViews>
  <sheetFormatPr defaultRowHeight="18.75" x14ac:dyDescent="0.4"/>
  <cols>
    <col min="1" max="1" width="18.875" bestFit="1" customWidth="1"/>
    <col min="2" max="2" width="12.625" bestFit="1" customWidth="1"/>
  </cols>
  <sheetData>
    <row r="1" spans="1:3" x14ac:dyDescent="0.4">
      <c r="A1" s="9" t="s">
        <v>19</v>
      </c>
      <c r="B1" s="15" t="s">
        <v>18</v>
      </c>
      <c r="C1" s="14">
        <v>100</v>
      </c>
    </row>
    <row r="2" spans="1:3" x14ac:dyDescent="0.4">
      <c r="A2" s="6" t="s">
        <v>17</v>
      </c>
      <c r="B2" s="13" t="s">
        <v>16</v>
      </c>
      <c r="C2" s="11">
        <v>7</v>
      </c>
    </row>
    <row r="3" spans="1:3" x14ac:dyDescent="0.4">
      <c r="A3" s="28" t="s">
        <v>15</v>
      </c>
      <c r="B3" s="23" t="s">
        <v>36</v>
      </c>
      <c r="C3" s="26">
        <f>C1-C2</f>
        <v>93</v>
      </c>
    </row>
    <row r="4" spans="1:3" x14ac:dyDescent="0.4">
      <c r="A4" s="28" t="s">
        <v>13</v>
      </c>
      <c r="B4" s="32" t="s">
        <v>35</v>
      </c>
      <c r="C4" s="26">
        <f>C2/C1</f>
        <v>7.0000000000000007E-2</v>
      </c>
    </row>
    <row r="5" spans="1:3" x14ac:dyDescent="0.4">
      <c r="A5" s="28" t="s">
        <v>34</v>
      </c>
      <c r="B5" s="31" t="s">
        <v>33</v>
      </c>
      <c r="C5" s="26">
        <v>0.95</v>
      </c>
    </row>
    <row r="6" spans="1:3" x14ac:dyDescent="0.4">
      <c r="A6" s="28" t="s">
        <v>29</v>
      </c>
      <c r="B6" s="27" t="s">
        <v>32</v>
      </c>
      <c r="C6" s="26">
        <f>2*(C3+1)</f>
        <v>188</v>
      </c>
    </row>
    <row r="7" spans="1:3" x14ac:dyDescent="0.4">
      <c r="A7" s="28" t="s">
        <v>27</v>
      </c>
      <c r="B7" s="27" t="s">
        <v>31</v>
      </c>
      <c r="C7" s="29">
        <f>2*C2</f>
        <v>14</v>
      </c>
    </row>
    <row r="8" spans="1:3" x14ac:dyDescent="0.4">
      <c r="A8" s="28" t="s">
        <v>25</v>
      </c>
      <c r="B8" s="23" t="s">
        <v>30</v>
      </c>
      <c r="C8" s="30">
        <f>FINV((1-C5)/2,C6,C7)</f>
        <v>2.5288296948023463</v>
      </c>
    </row>
    <row r="9" spans="1:3" x14ac:dyDescent="0.4">
      <c r="A9" s="28" t="s">
        <v>29</v>
      </c>
      <c r="B9" s="27" t="s">
        <v>28</v>
      </c>
      <c r="C9" s="29">
        <f>2*(C2+1)</f>
        <v>16</v>
      </c>
    </row>
    <row r="10" spans="1:3" x14ac:dyDescent="0.4">
      <c r="A10" s="28" t="s">
        <v>27</v>
      </c>
      <c r="B10" s="27" t="s">
        <v>26</v>
      </c>
      <c r="C10" s="26">
        <f>2*(C1-C2)</f>
        <v>186</v>
      </c>
    </row>
    <row r="11" spans="1:3" x14ac:dyDescent="0.4">
      <c r="A11" s="18" t="s">
        <v>25</v>
      </c>
      <c r="B11" s="25" t="s">
        <v>24</v>
      </c>
      <c r="C11" s="16">
        <f>FINV((1-C5)/2,C9,C10)</f>
        <v>1.8754835021400829</v>
      </c>
    </row>
    <row r="12" spans="1:3" x14ac:dyDescent="0.4">
      <c r="A12" s="24"/>
      <c r="B12" s="23"/>
      <c r="C12" s="22"/>
    </row>
    <row r="13" spans="1:3" x14ac:dyDescent="0.4">
      <c r="A13" s="21" t="s">
        <v>23</v>
      </c>
      <c r="B13" s="20" t="s">
        <v>22</v>
      </c>
      <c r="C13" s="19">
        <f>C9*C11/(C9*C11+C10)</f>
        <v>0.13891972845585737</v>
      </c>
    </row>
    <row r="14" spans="1:3" x14ac:dyDescent="0.4">
      <c r="A14" s="18" t="s">
        <v>21</v>
      </c>
      <c r="B14" s="17" t="s">
        <v>20</v>
      </c>
      <c r="C14" s="16">
        <f>C7/(C6*C8+C7)</f>
        <v>2.8605288907438704E-2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BE358-06B2-48F0-A620-EDE03D6358A2}">
  <dimension ref="A1:D15"/>
  <sheetViews>
    <sheetView showGridLines="0" zoomScale="85" zoomScaleNormal="85" workbookViewId="0"/>
  </sheetViews>
  <sheetFormatPr defaultRowHeight="18.75" x14ac:dyDescent="0.4"/>
  <cols>
    <col min="1" max="1" width="18.875" bestFit="1" customWidth="1"/>
    <col min="3" max="3" width="9" customWidth="1"/>
  </cols>
  <sheetData>
    <row r="1" spans="1:4" x14ac:dyDescent="0.4">
      <c r="A1" s="42"/>
      <c r="B1" s="41"/>
      <c r="C1" s="40" t="s">
        <v>52</v>
      </c>
      <c r="D1" s="39" t="s">
        <v>51</v>
      </c>
    </row>
    <row r="2" spans="1:4" x14ac:dyDescent="0.4">
      <c r="A2" s="6" t="s">
        <v>19</v>
      </c>
      <c r="B2" s="13" t="s">
        <v>18</v>
      </c>
      <c r="C2" s="6">
        <v>50</v>
      </c>
      <c r="D2" s="11">
        <v>60</v>
      </c>
    </row>
    <row r="3" spans="1:4" x14ac:dyDescent="0.4">
      <c r="A3" s="6" t="s">
        <v>17</v>
      </c>
      <c r="B3" s="13" t="s">
        <v>16</v>
      </c>
      <c r="C3" s="6">
        <v>18</v>
      </c>
      <c r="D3" s="11">
        <v>11</v>
      </c>
    </row>
    <row r="4" spans="1:4" x14ac:dyDescent="0.4">
      <c r="A4" s="28" t="s">
        <v>15</v>
      </c>
      <c r="B4" s="23" t="s">
        <v>36</v>
      </c>
      <c r="C4" s="6">
        <f>C2-C3</f>
        <v>32</v>
      </c>
      <c r="D4" s="11">
        <f>D2-D3</f>
        <v>49</v>
      </c>
    </row>
    <row r="5" spans="1:4" x14ac:dyDescent="0.4">
      <c r="A5" s="18" t="s">
        <v>13</v>
      </c>
      <c r="B5" s="17" t="s">
        <v>35</v>
      </c>
      <c r="C5" s="38">
        <f>C3/C2</f>
        <v>0.36</v>
      </c>
      <c r="D5" s="33">
        <f>D3/D2</f>
        <v>0.18333333333333332</v>
      </c>
    </row>
    <row r="6" spans="1:4" x14ac:dyDescent="0.4">
      <c r="A6" s="9" t="s">
        <v>50</v>
      </c>
      <c r="B6" s="37"/>
      <c r="C6" s="36">
        <f>(C3+D3)/(C2+D2)</f>
        <v>0.26363636363636361</v>
      </c>
      <c r="D6" s="14"/>
    </row>
    <row r="7" spans="1:4" x14ac:dyDescent="0.4">
      <c r="A7" s="6" t="s">
        <v>49</v>
      </c>
      <c r="B7" s="32" t="s">
        <v>48</v>
      </c>
      <c r="C7" s="35">
        <f>C5-D5</f>
        <v>0.17666666666666667</v>
      </c>
      <c r="D7" s="11"/>
    </row>
    <row r="8" spans="1:4" x14ac:dyDescent="0.4">
      <c r="A8" s="6" t="s">
        <v>47</v>
      </c>
      <c r="B8" s="27" t="s">
        <v>8</v>
      </c>
      <c r="C8" s="6">
        <v>0.05</v>
      </c>
      <c r="D8" s="11"/>
    </row>
    <row r="9" spans="1:4" x14ac:dyDescent="0.4">
      <c r="A9" s="6" t="s">
        <v>46</v>
      </c>
      <c r="B9" s="5" t="s">
        <v>45</v>
      </c>
      <c r="C9" s="35">
        <f>(C5-D5)/SQRT(C6*(1-C6)*(1/C2+1/D2))</f>
        <v>2.0939681731996811</v>
      </c>
      <c r="D9" s="11"/>
    </row>
    <row r="10" spans="1:4" x14ac:dyDescent="0.4">
      <c r="A10" s="6" t="s">
        <v>44</v>
      </c>
      <c r="B10" s="23" t="s">
        <v>43</v>
      </c>
      <c r="C10" s="35">
        <f>NORMSINV(1-C8/2)</f>
        <v>1.9599639845400536</v>
      </c>
      <c r="D10" s="11"/>
    </row>
    <row r="11" spans="1:4" x14ac:dyDescent="0.4">
      <c r="A11" s="6" t="s">
        <v>42</v>
      </c>
      <c r="B11" s="23" t="s">
        <v>41</v>
      </c>
      <c r="C11" s="35">
        <f>NORMSINV(1-C8)</f>
        <v>1.6448536269514715</v>
      </c>
      <c r="D11" s="11"/>
    </row>
    <row r="12" spans="1:4" x14ac:dyDescent="0.4">
      <c r="A12" s="6" t="s">
        <v>40</v>
      </c>
      <c r="B12" s="23" t="s">
        <v>39</v>
      </c>
      <c r="C12" s="35">
        <f>NORMSINV(C8)</f>
        <v>-1.6448536269514726</v>
      </c>
      <c r="D12" s="11"/>
    </row>
    <row r="13" spans="1:4" x14ac:dyDescent="0.4">
      <c r="A13" s="6" t="s">
        <v>3</v>
      </c>
      <c r="B13" s="5" t="s">
        <v>0</v>
      </c>
      <c r="C13" s="35">
        <f>(1-NORMSDIST(ABS(C9)))*2</f>
        <v>3.6262815507423163E-2</v>
      </c>
      <c r="D13" s="11"/>
    </row>
    <row r="14" spans="1:4" x14ac:dyDescent="0.4">
      <c r="A14" s="6" t="s">
        <v>38</v>
      </c>
      <c r="B14" s="5" t="s">
        <v>0</v>
      </c>
      <c r="C14" s="35">
        <f>1-NORMSDIST(C9)</f>
        <v>1.8131407753711581E-2</v>
      </c>
      <c r="D14" s="11"/>
    </row>
    <row r="15" spans="1:4" x14ac:dyDescent="0.4">
      <c r="A15" s="3" t="s">
        <v>37</v>
      </c>
      <c r="B15" s="2" t="s">
        <v>0</v>
      </c>
      <c r="C15" s="34">
        <f>NORMSDIST(C9)</f>
        <v>0.98186859224628842</v>
      </c>
      <c r="D15" s="3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B19EC-540F-4E2D-8F72-0FBE82EC234D}">
  <dimension ref="A1:D18"/>
  <sheetViews>
    <sheetView showGridLines="0" zoomScale="85" zoomScaleNormal="85" workbookViewId="0"/>
  </sheetViews>
  <sheetFormatPr defaultRowHeight="18.75" x14ac:dyDescent="0.4"/>
  <cols>
    <col min="1" max="1" width="18.875" bestFit="1" customWidth="1"/>
    <col min="3" max="3" width="9" customWidth="1"/>
  </cols>
  <sheetData>
    <row r="1" spans="1:4" x14ac:dyDescent="0.4">
      <c r="A1" s="42"/>
      <c r="B1" s="41"/>
      <c r="C1" s="40" t="s">
        <v>52</v>
      </c>
      <c r="D1" s="39" t="s">
        <v>51</v>
      </c>
    </row>
    <row r="2" spans="1:4" x14ac:dyDescent="0.4">
      <c r="A2" s="6" t="s">
        <v>19</v>
      </c>
      <c r="B2" s="13" t="s">
        <v>18</v>
      </c>
      <c r="C2" s="6">
        <v>50</v>
      </c>
      <c r="D2" s="11">
        <v>60</v>
      </c>
    </row>
    <row r="3" spans="1:4" x14ac:dyDescent="0.4">
      <c r="A3" s="6" t="s">
        <v>17</v>
      </c>
      <c r="B3" s="13" t="s">
        <v>16</v>
      </c>
      <c r="C3" s="6">
        <v>18</v>
      </c>
      <c r="D3" s="11">
        <v>11</v>
      </c>
    </row>
    <row r="4" spans="1:4" x14ac:dyDescent="0.4">
      <c r="A4" s="28" t="s">
        <v>15</v>
      </c>
      <c r="B4" s="23" t="s">
        <v>36</v>
      </c>
      <c r="C4" s="6">
        <f>C2-C3</f>
        <v>32</v>
      </c>
      <c r="D4" s="11">
        <f>D2-D3</f>
        <v>49</v>
      </c>
    </row>
    <row r="5" spans="1:4" x14ac:dyDescent="0.4">
      <c r="A5" s="18" t="s">
        <v>13</v>
      </c>
      <c r="B5" s="17" t="s">
        <v>35</v>
      </c>
      <c r="C5" s="38">
        <f>C3/C2</f>
        <v>0.36</v>
      </c>
      <c r="D5" s="33">
        <f>D3/D2</f>
        <v>0.18333333333333332</v>
      </c>
    </row>
    <row r="6" spans="1:4" x14ac:dyDescent="0.4">
      <c r="A6" s="9" t="s">
        <v>50</v>
      </c>
      <c r="B6" s="37"/>
      <c r="C6" s="36">
        <f>(C3+D3)/(C2+D2)</f>
        <v>0.26363636363636361</v>
      </c>
      <c r="D6" s="14"/>
    </row>
    <row r="7" spans="1:4" x14ac:dyDescent="0.4">
      <c r="A7" s="6" t="s">
        <v>49</v>
      </c>
      <c r="B7" s="32" t="s">
        <v>48</v>
      </c>
      <c r="C7" s="35">
        <f>C5-D5</f>
        <v>0.17666666666666667</v>
      </c>
      <c r="D7" s="11"/>
    </row>
    <row r="8" spans="1:4" x14ac:dyDescent="0.4">
      <c r="A8" s="6" t="s">
        <v>47</v>
      </c>
      <c r="B8" s="27" t="s">
        <v>8</v>
      </c>
      <c r="C8" s="6">
        <v>0.05</v>
      </c>
      <c r="D8" s="11"/>
    </row>
    <row r="9" spans="1:4" x14ac:dyDescent="0.4">
      <c r="A9" s="6" t="s">
        <v>46</v>
      </c>
      <c r="B9" s="5" t="s">
        <v>45</v>
      </c>
      <c r="C9" s="35">
        <f>(C5-D5)/SQRT(C6*(1-C6)*(1/C2+1/D2))</f>
        <v>2.0939681731996811</v>
      </c>
      <c r="D9" s="11"/>
    </row>
    <row r="10" spans="1:4" x14ac:dyDescent="0.4">
      <c r="A10" s="6" t="s">
        <v>44</v>
      </c>
      <c r="B10" s="23" t="s">
        <v>43</v>
      </c>
      <c r="C10" s="35">
        <f>NORMSINV(1-C8/2)</f>
        <v>1.9599639845400536</v>
      </c>
      <c r="D10" s="11"/>
    </row>
    <row r="11" spans="1:4" x14ac:dyDescent="0.4">
      <c r="A11" s="6" t="s">
        <v>42</v>
      </c>
      <c r="B11" s="23" t="s">
        <v>41</v>
      </c>
      <c r="C11" s="35">
        <f>NORMSINV(1-C8)</f>
        <v>1.6448536269514715</v>
      </c>
      <c r="D11" s="11"/>
    </row>
    <row r="12" spans="1:4" x14ac:dyDescent="0.4">
      <c r="A12" s="6" t="s">
        <v>40</v>
      </c>
      <c r="B12" s="23" t="s">
        <v>39</v>
      </c>
      <c r="C12" s="35">
        <f>NORMSINV(C8)</f>
        <v>-1.6448536269514726</v>
      </c>
      <c r="D12" s="11"/>
    </row>
    <row r="13" spans="1:4" x14ac:dyDescent="0.4">
      <c r="A13" s="6" t="s">
        <v>3</v>
      </c>
      <c r="B13" s="5" t="s">
        <v>0</v>
      </c>
      <c r="C13" s="35">
        <f>(1-NORMSDIST(ABS(C9)))*2</f>
        <v>3.6262815507423163E-2</v>
      </c>
      <c r="D13" s="11"/>
    </row>
    <row r="14" spans="1:4" x14ac:dyDescent="0.4">
      <c r="A14" s="6" t="s">
        <v>38</v>
      </c>
      <c r="B14" s="5" t="s">
        <v>0</v>
      </c>
      <c r="C14" s="35">
        <f>1-NORMSDIST(C9)</f>
        <v>1.8131407753711581E-2</v>
      </c>
      <c r="D14" s="11"/>
    </row>
    <row r="15" spans="1:4" x14ac:dyDescent="0.4">
      <c r="A15" s="3" t="s">
        <v>37</v>
      </c>
      <c r="B15" s="2" t="s">
        <v>0</v>
      </c>
      <c r="C15" s="34">
        <f>NORMSDIST(C9)</f>
        <v>0.98186859224628842</v>
      </c>
      <c r="D15" s="33"/>
    </row>
    <row r="16" spans="1:4" x14ac:dyDescent="0.4">
      <c r="A16" s="6" t="s">
        <v>34</v>
      </c>
      <c r="C16" s="6">
        <v>0.95</v>
      </c>
      <c r="D16" s="11"/>
    </row>
    <row r="17" spans="1:4" x14ac:dyDescent="0.4">
      <c r="A17" s="6" t="s">
        <v>23</v>
      </c>
      <c r="C17" s="35">
        <f>C7+ABS(NORMSINV((1-C16)/2))*SQRT(C5*(1-C5)/C2+D5*(1-D5)/D2)</f>
        <v>0.34185536109191039</v>
      </c>
      <c r="D17" s="11"/>
    </row>
    <row r="18" spans="1:4" x14ac:dyDescent="0.4">
      <c r="A18" s="3" t="s">
        <v>21</v>
      </c>
      <c r="B18" s="43"/>
      <c r="C18" s="34">
        <f>C7-ABS(NORMSINV((1-C16)/2))*SQRT(C5*(1-C5)/C2+D5*(1-D5)/D2)</f>
        <v>1.1477972241422968E-2</v>
      </c>
      <c r="D18" s="3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15D97-BC65-45C5-91E4-92CA889F44A2}">
  <dimension ref="A1:G13"/>
  <sheetViews>
    <sheetView showGridLines="0" zoomScale="85" zoomScaleNormal="85" workbookViewId="0"/>
  </sheetViews>
  <sheetFormatPr defaultRowHeight="18.75" x14ac:dyDescent="0.4"/>
  <cols>
    <col min="1" max="1" width="18.875" bestFit="1" customWidth="1"/>
    <col min="5" max="5" width="13.25" bestFit="1" customWidth="1"/>
  </cols>
  <sheetData>
    <row r="1" spans="1:7" x14ac:dyDescent="0.4">
      <c r="A1" s="9" t="s">
        <v>19</v>
      </c>
      <c r="B1" s="15" t="s">
        <v>18</v>
      </c>
      <c r="C1" s="14">
        <v>200</v>
      </c>
      <c r="E1" s="44"/>
      <c r="F1" s="45" t="s">
        <v>55</v>
      </c>
      <c r="G1" s="45" t="s">
        <v>13</v>
      </c>
    </row>
    <row r="2" spans="1:7" x14ac:dyDescent="0.4">
      <c r="A2" s="6" t="s">
        <v>17</v>
      </c>
      <c r="B2" s="13" t="s">
        <v>16</v>
      </c>
      <c r="C2" s="11">
        <v>110</v>
      </c>
      <c r="E2" s="44" t="s">
        <v>54</v>
      </c>
      <c r="F2" s="44">
        <v>110</v>
      </c>
      <c r="G2" s="44">
        <f>F2/$C$1</f>
        <v>0.55000000000000004</v>
      </c>
    </row>
    <row r="3" spans="1:7" x14ac:dyDescent="0.4">
      <c r="A3" s="6" t="s">
        <v>15</v>
      </c>
      <c r="B3" s="5" t="s">
        <v>14</v>
      </c>
      <c r="C3" s="11">
        <f>C1-C2</f>
        <v>90</v>
      </c>
      <c r="E3" s="44" t="s">
        <v>53</v>
      </c>
      <c r="F3" s="44">
        <v>90</v>
      </c>
      <c r="G3" s="44">
        <f>F3/$C$1</f>
        <v>0.45</v>
      </c>
    </row>
    <row r="4" spans="1:7" x14ac:dyDescent="0.4">
      <c r="A4" s="6" t="s">
        <v>13</v>
      </c>
      <c r="B4" s="12" t="s">
        <v>12</v>
      </c>
      <c r="C4" s="11">
        <f>C2/C1</f>
        <v>0.55000000000000004</v>
      </c>
    </row>
    <row r="5" spans="1:7" x14ac:dyDescent="0.4">
      <c r="A5" s="6" t="s">
        <v>11</v>
      </c>
      <c r="B5" s="12" t="s">
        <v>10</v>
      </c>
      <c r="C5" s="11">
        <v>0.5</v>
      </c>
    </row>
    <row r="6" spans="1:7" x14ac:dyDescent="0.4">
      <c r="A6" s="6" t="s">
        <v>9</v>
      </c>
      <c r="B6" s="12" t="s">
        <v>8</v>
      </c>
      <c r="C6" s="11">
        <v>0.05</v>
      </c>
    </row>
    <row r="7" spans="1:7" x14ac:dyDescent="0.4">
      <c r="A7" s="6" t="s">
        <v>5</v>
      </c>
      <c r="B7" s="5" t="s">
        <v>7</v>
      </c>
      <c r="C7" s="4">
        <f>1-BINOMDIST(C2,C1,C5,1)</f>
        <v>6.8683325434315323E-2</v>
      </c>
    </row>
    <row r="8" spans="1:7" x14ac:dyDescent="0.4">
      <c r="A8" s="6" t="s">
        <v>5</v>
      </c>
      <c r="B8" s="5" t="s">
        <v>6</v>
      </c>
      <c r="C8" s="4">
        <f>BINOMDIST(C2,C1,C5,0)</f>
        <v>2.0798694332310325E-2</v>
      </c>
    </row>
    <row r="9" spans="1:7" x14ac:dyDescent="0.4">
      <c r="A9" s="3" t="s">
        <v>5</v>
      </c>
      <c r="B9" s="2" t="s">
        <v>4</v>
      </c>
      <c r="C9" s="1">
        <f>BINOMDIST(C2-1,C1,C5,1)</f>
        <v>0.9105179802333746</v>
      </c>
    </row>
    <row r="10" spans="1:7" x14ac:dyDescent="0.4">
      <c r="B10" s="10"/>
    </row>
    <row r="11" spans="1:7" x14ac:dyDescent="0.4">
      <c r="A11" s="9" t="s">
        <v>3</v>
      </c>
      <c r="B11" s="8" t="s">
        <v>0</v>
      </c>
      <c r="C11" s="7">
        <f>IF(C7&lt;C9,(C7+C8)*2,(C9+C8)*2)</f>
        <v>0.1789640395332513</v>
      </c>
    </row>
    <row r="12" spans="1:7" x14ac:dyDescent="0.4">
      <c r="A12" s="6" t="s">
        <v>2</v>
      </c>
      <c r="B12" s="5" t="s">
        <v>0</v>
      </c>
      <c r="C12" s="4">
        <f>C7+C8</f>
        <v>8.9482019766625648E-2</v>
      </c>
    </row>
    <row r="13" spans="1:7" x14ac:dyDescent="0.4">
      <c r="A13" s="3" t="s">
        <v>1</v>
      </c>
      <c r="B13" s="2" t="s">
        <v>0</v>
      </c>
      <c r="C13" s="1">
        <f>C8+C9</f>
        <v>0.9313166745656849</v>
      </c>
    </row>
  </sheetData>
  <phoneticPr fontId="1"/>
  <pageMargins left="0.7" right="0.7" top="0.75" bottom="0.75" header="0.3" footer="0.3"/>
  <pageSetup paperSize="9" orientation="portrait" horizontalDpi="200" verticalDpi="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1B2D-670E-4C70-9CB6-4B39DBF88EC4}">
  <dimension ref="A1:E12"/>
  <sheetViews>
    <sheetView showGridLines="0" zoomScale="85" zoomScaleNormal="85" workbookViewId="0">
      <selection activeCell="B27" sqref="B27"/>
    </sheetView>
  </sheetViews>
  <sheetFormatPr defaultRowHeight="18.75" x14ac:dyDescent="0.4"/>
  <cols>
    <col min="1" max="1" width="18.875" customWidth="1"/>
    <col min="3" max="3" width="9" customWidth="1"/>
  </cols>
  <sheetData>
    <row r="1" spans="1:5" x14ac:dyDescent="0.4">
      <c r="A1" s="42"/>
      <c r="B1" s="41"/>
      <c r="C1" s="40" t="s">
        <v>52</v>
      </c>
      <c r="D1" s="39" t="s">
        <v>51</v>
      </c>
      <c r="E1" s="39" t="s">
        <v>18</v>
      </c>
    </row>
    <row r="2" spans="1:5" x14ac:dyDescent="0.4">
      <c r="A2" s="6" t="s">
        <v>17</v>
      </c>
      <c r="B2" s="13" t="s">
        <v>16</v>
      </c>
      <c r="C2" s="6">
        <v>75</v>
      </c>
      <c r="D2" s="11">
        <v>55</v>
      </c>
      <c r="E2" s="11">
        <v>200</v>
      </c>
    </row>
    <row r="3" spans="1:5" x14ac:dyDescent="0.4">
      <c r="A3" s="18" t="s">
        <v>13</v>
      </c>
      <c r="B3" s="17" t="s">
        <v>35</v>
      </c>
      <c r="C3" s="3">
        <f>C2/E2</f>
        <v>0.375</v>
      </c>
      <c r="D3" s="33">
        <f>D2/E2</f>
        <v>0.27500000000000002</v>
      </c>
      <c r="E3" s="33"/>
    </row>
    <row r="4" spans="1:5" x14ac:dyDescent="0.4">
      <c r="A4" s="9" t="s">
        <v>49</v>
      </c>
      <c r="B4" s="20" t="s">
        <v>48</v>
      </c>
      <c r="C4" s="9">
        <f>C3-D3</f>
        <v>9.9999999999999978E-2</v>
      </c>
      <c r="D4" s="14"/>
    </row>
    <row r="5" spans="1:5" x14ac:dyDescent="0.4">
      <c r="A5" s="6" t="s">
        <v>47</v>
      </c>
      <c r="B5" s="27" t="s">
        <v>8</v>
      </c>
      <c r="C5" s="6">
        <v>0.05</v>
      </c>
      <c r="D5" s="11"/>
    </row>
    <row r="6" spans="1:5" x14ac:dyDescent="0.4">
      <c r="A6" s="6" t="s">
        <v>46</v>
      </c>
      <c r="B6" s="5" t="s">
        <v>45</v>
      </c>
      <c r="C6" s="35">
        <f>C4/SQRT((C3+D3)/E2)</f>
        <v>1.754116038614058</v>
      </c>
      <c r="D6" s="11"/>
    </row>
    <row r="7" spans="1:5" x14ac:dyDescent="0.4">
      <c r="A7" s="6" t="s">
        <v>44</v>
      </c>
      <c r="B7" s="23" t="s">
        <v>43</v>
      </c>
      <c r="C7" s="35">
        <f>NORMSINV(1-C5/2)</f>
        <v>1.9599639845400536</v>
      </c>
      <c r="D7" s="11"/>
    </row>
    <row r="8" spans="1:5" x14ac:dyDescent="0.4">
      <c r="A8" s="6" t="s">
        <v>42</v>
      </c>
      <c r="B8" s="23" t="s">
        <v>41</v>
      </c>
      <c r="C8" s="35">
        <f>NORMSINV(1-C5)</f>
        <v>1.6448536269514715</v>
      </c>
      <c r="D8" s="11"/>
    </row>
    <row r="9" spans="1:5" x14ac:dyDescent="0.4">
      <c r="A9" s="6" t="s">
        <v>40</v>
      </c>
      <c r="B9" s="23" t="s">
        <v>39</v>
      </c>
      <c r="C9" s="6">
        <f>NORMSINV(C5)</f>
        <v>-1.6448536269514726</v>
      </c>
      <c r="D9" s="11"/>
    </row>
    <row r="10" spans="1:5" x14ac:dyDescent="0.4">
      <c r="A10" s="6" t="s">
        <v>3</v>
      </c>
      <c r="B10" s="5" t="s">
        <v>0</v>
      </c>
      <c r="C10" s="35">
        <f>(1-NORMSDIST(ABS(C6)))*2</f>
        <v>7.9410625998942219E-2</v>
      </c>
      <c r="D10" s="11"/>
    </row>
    <row r="11" spans="1:5" x14ac:dyDescent="0.4">
      <c r="A11" s="6" t="s">
        <v>38</v>
      </c>
      <c r="B11" s="5" t="s">
        <v>0</v>
      </c>
      <c r="C11" s="35">
        <f>1-NORMSDIST(C6)</f>
        <v>3.970531299947111E-2</v>
      </c>
      <c r="D11" s="11"/>
    </row>
    <row r="12" spans="1:5" x14ac:dyDescent="0.4">
      <c r="A12" s="3" t="s">
        <v>37</v>
      </c>
      <c r="B12" s="2" t="s">
        <v>0</v>
      </c>
      <c r="C12" s="34">
        <f>NORMSDIST(C6)</f>
        <v>0.96029468700052889</v>
      </c>
      <c r="D12" s="33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E664A-5745-4425-BA59-81675D591C69}">
  <dimension ref="A1:E17"/>
  <sheetViews>
    <sheetView showGridLines="0" zoomScale="85" zoomScaleNormal="85" workbookViewId="0"/>
  </sheetViews>
  <sheetFormatPr defaultRowHeight="18.75" x14ac:dyDescent="0.4"/>
  <cols>
    <col min="1" max="1" width="18.875" customWidth="1"/>
    <col min="3" max="3" width="9" customWidth="1"/>
  </cols>
  <sheetData>
    <row r="1" spans="1:5" x14ac:dyDescent="0.4">
      <c r="A1" s="42"/>
      <c r="B1" s="41"/>
      <c r="C1" s="40" t="s">
        <v>60</v>
      </c>
      <c r="D1" s="39" t="s">
        <v>59</v>
      </c>
      <c r="E1" s="10"/>
    </row>
    <row r="2" spans="1:5" x14ac:dyDescent="0.4">
      <c r="A2" s="6" t="s">
        <v>19</v>
      </c>
      <c r="B2" s="13" t="s">
        <v>18</v>
      </c>
      <c r="C2" s="51">
        <v>200</v>
      </c>
      <c r="D2" s="50">
        <v>50</v>
      </c>
      <c r="E2" s="10"/>
    </row>
    <row r="3" spans="1:5" x14ac:dyDescent="0.4">
      <c r="A3" s="6" t="s">
        <v>17</v>
      </c>
      <c r="B3" s="13" t="s">
        <v>16</v>
      </c>
      <c r="C3" s="6">
        <v>110</v>
      </c>
      <c r="D3" s="11">
        <v>20</v>
      </c>
    </row>
    <row r="4" spans="1:5" x14ac:dyDescent="0.4">
      <c r="A4" s="18" t="s">
        <v>13</v>
      </c>
      <c r="B4" s="17" t="s">
        <v>35</v>
      </c>
      <c r="C4" s="18">
        <f>C3/C2</f>
        <v>0.55000000000000004</v>
      </c>
      <c r="D4" s="46">
        <f>D3/D2</f>
        <v>0.4</v>
      </c>
    </row>
    <row r="5" spans="1:5" x14ac:dyDescent="0.4">
      <c r="A5" s="21" t="s">
        <v>49</v>
      </c>
      <c r="B5" s="20" t="s">
        <v>58</v>
      </c>
      <c r="C5" s="21">
        <f>C4-D4</f>
        <v>0.15000000000000002</v>
      </c>
      <c r="D5" s="49"/>
    </row>
    <row r="6" spans="1:5" x14ac:dyDescent="0.4">
      <c r="A6" s="28" t="s">
        <v>47</v>
      </c>
      <c r="B6" s="27" t="s">
        <v>8</v>
      </c>
      <c r="C6" s="28">
        <v>0.05</v>
      </c>
      <c r="D6" s="26"/>
    </row>
    <row r="7" spans="1:5" x14ac:dyDescent="0.4">
      <c r="A7" s="28" t="s">
        <v>46</v>
      </c>
      <c r="B7" s="23" t="s">
        <v>57</v>
      </c>
      <c r="C7" s="48">
        <f>C5/SQRT(C4*(1-C4)*(C2-D2)/(C2*D2))</f>
        <v>2.4618298195866553</v>
      </c>
      <c r="D7" s="26"/>
    </row>
    <row r="8" spans="1:5" x14ac:dyDescent="0.4">
      <c r="A8" s="28" t="s">
        <v>44</v>
      </c>
      <c r="B8" s="23" t="s">
        <v>43</v>
      </c>
      <c r="C8" s="48">
        <f>NORMSINV(1-C6/2)</f>
        <v>1.9599639845400536</v>
      </c>
      <c r="D8" s="26"/>
    </row>
    <row r="9" spans="1:5" x14ac:dyDescent="0.4">
      <c r="A9" s="28" t="s">
        <v>42</v>
      </c>
      <c r="B9" s="23" t="s">
        <v>41</v>
      </c>
      <c r="C9" s="48">
        <f>NORMSINV(1-C6)</f>
        <v>1.6448536269514715</v>
      </c>
      <c r="D9" s="26"/>
    </row>
    <row r="10" spans="1:5" x14ac:dyDescent="0.4">
      <c r="A10" s="28" t="s">
        <v>40</v>
      </c>
      <c r="B10" s="23" t="s">
        <v>39</v>
      </c>
      <c r="C10" s="28">
        <f>NORMSINV(C6)</f>
        <v>-1.6448536269514726</v>
      </c>
      <c r="D10" s="26"/>
    </row>
    <row r="11" spans="1:5" x14ac:dyDescent="0.4">
      <c r="A11" s="28" t="s">
        <v>3</v>
      </c>
      <c r="B11" s="23" t="s">
        <v>56</v>
      </c>
      <c r="C11" s="48">
        <f>(1-NORMSDIST(ABS(C7)))*2</f>
        <v>1.3823023820376701E-2</v>
      </c>
      <c r="D11" s="26"/>
    </row>
    <row r="12" spans="1:5" x14ac:dyDescent="0.4">
      <c r="A12" s="28" t="s">
        <v>38</v>
      </c>
      <c r="B12" s="23" t="s">
        <v>56</v>
      </c>
      <c r="C12" s="48">
        <f>1-NORMSDIST(C7)</f>
        <v>6.9115119101883504E-3</v>
      </c>
      <c r="D12" s="26"/>
    </row>
    <row r="13" spans="1:5" x14ac:dyDescent="0.4">
      <c r="A13" s="18" t="s">
        <v>37</v>
      </c>
      <c r="B13" s="25" t="s">
        <v>56</v>
      </c>
      <c r="C13" s="47">
        <f>NORMSDIST(C7)</f>
        <v>0.99308848808981165</v>
      </c>
      <c r="D13" s="46"/>
    </row>
    <row r="14" spans="1:5" x14ac:dyDescent="0.4">
      <c r="A14" s="24"/>
      <c r="B14" s="24"/>
      <c r="C14" s="24"/>
      <c r="D14" s="24"/>
    </row>
    <row r="15" spans="1:5" x14ac:dyDescent="0.4">
      <c r="A15" s="24"/>
      <c r="B15" s="24"/>
      <c r="C15" s="24"/>
      <c r="D15" s="24"/>
    </row>
    <row r="16" spans="1:5" x14ac:dyDescent="0.4">
      <c r="A16" s="24"/>
      <c r="B16" s="24"/>
      <c r="C16" s="24"/>
      <c r="D16" s="24"/>
    </row>
    <row r="17" spans="1:4" x14ac:dyDescent="0.4">
      <c r="A17" s="24"/>
      <c r="B17" s="24"/>
      <c r="C17" s="24"/>
      <c r="D17" s="24"/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559E6-045E-4A0D-A463-2E041F2985C2}">
  <dimension ref="A1:F10"/>
  <sheetViews>
    <sheetView showGridLines="0" zoomScale="85" zoomScaleNormal="85" workbookViewId="0"/>
  </sheetViews>
  <sheetFormatPr defaultRowHeight="18.75" x14ac:dyDescent="0.4"/>
  <cols>
    <col min="1" max="7" width="10.625" customWidth="1"/>
  </cols>
  <sheetData>
    <row r="1" spans="1:6" ht="20.25" x14ac:dyDescent="0.4">
      <c r="A1" s="45" t="s">
        <v>72</v>
      </c>
      <c r="B1" s="45" t="s">
        <v>55</v>
      </c>
      <c r="C1" s="45" t="s">
        <v>71</v>
      </c>
      <c r="D1" s="45" t="s">
        <v>70</v>
      </c>
      <c r="E1" s="45" t="s">
        <v>69</v>
      </c>
      <c r="F1" s="45" t="s">
        <v>68</v>
      </c>
    </row>
    <row r="2" spans="1:6" x14ac:dyDescent="0.4">
      <c r="A2" s="45" t="s">
        <v>67</v>
      </c>
      <c r="B2" s="44">
        <v>3500</v>
      </c>
      <c r="C2" s="44">
        <f>B2/$B$6</f>
        <v>0.35</v>
      </c>
      <c r="D2" s="44">
        <v>77</v>
      </c>
      <c r="E2" s="44">
        <f>C2*$D$6</f>
        <v>70</v>
      </c>
      <c r="F2" s="58">
        <f>(D2-E2)^2/E2</f>
        <v>0.7</v>
      </c>
    </row>
    <row r="3" spans="1:6" x14ac:dyDescent="0.4">
      <c r="A3" s="45" t="s">
        <v>66</v>
      </c>
      <c r="B3" s="44">
        <v>3000</v>
      </c>
      <c r="C3" s="59">
        <f>B3/$B$6</f>
        <v>0.3</v>
      </c>
      <c r="D3" s="44">
        <v>59</v>
      </c>
      <c r="E3" s="44">
        <f>C3*$D$6</f>
        <v>60</v>
      </c>
      <c r="F3" s="58">
        <f>(D3-E3)^2/E3</f>
        <v>1.6666666666666666E-2</v>
      </c>
    </row>
    <row r="4" spans="1:6" x14ac:dyDescent="0.4">
      <c r="A4" s="45" t="s">
        <v>65</v>
      </c>
      <c r="B4" s="44">
        <v>2000</v>
      </c>
      <c r="C4" s="59">
        <f>B4/$B$6</f>
        <v>0.2</v>
      </c>
      <c r="D4" s="44">
        <v>42</v>
      </c>
      <c r="E4" s="44">
        <f>C4*$D$6</f>
        <v>40</v>
      </c>
      <c r="F4" s="58">
        <f>(D4-E4)^2/E4</f>
        <v>0.1</v>
      </c>
    </row>
    <row r="5" spans="1:6" x14ac:dyDescent="0.4">
      <c r="A5" s="45" t="s">
        <v>64</v>
      </c>
      <c r="B5" s="44">
        <v>1500</v>
      </c>
      <c r="C5" s="59">
        <f>B5/$B$6</f>
        <v>0.15</v>
      </c>
      <c r="D5" s="44">
        <v>22</v>
      </c>
      <c r="E5" s="44">
        <f>C5*$D$6</f>
        <v>30</v>
      </c>
      <c r="F5" s="58">
        <f>(D5-E5)^2/E5</f>
        <v>2.1333333333333333</v>
      </c>
    </row>
    <row r="6" spans="1:6" x14ac:dyDescent="0.4">
      <c r="A6" s="45" t="s">
        <v>63</v>
      </c>
      <c r="B6" s="44">
        <f>SUM(B2:B5)</f>
        <v>10000</v>
      </c>
      <c r="C6" s="58">
        <f>SUM(C2:C5)</f>
        <v>0.99999999999999989</v>
      </c>
      <c r="D6" s="44">
        <f>SUM(D2:D5)</f>
        <v>200</v>
      </c>
      <c r="E6" s="44">
        <f>SUM(E2:E5)</f>
        <v>200</v>
      </c>
      <c r="F6" s="44"/>
    </row>
    <row r="8" spans="1:6" x14ac:dyDescent="0.4">
      <c r="E8" s="57" t="s">
        <v>62</v>
      </c>
      <c r="F8" s="56">
        <f>SUM(F2:F5)</f>
        <v>2.95</v>
      </c>
    </row>
    <row r="9" spans="1:6" x14ac:dyDescent="0.4">
      <c r="E9" s="55" t="s">
        <v>61</v>
      </c>
      <c r="F9" s="54">
        <f>COUNT(D2:D5)-1</f>
        <v>3</v>
      </c>
    </row>
    <row r="10" spans="1:6" x14ac:dyDescent="0.4">
      <c r="E10" s="53" t="s">
        <v>0</v>
      </c>
      <c r="F10" s="52">
        <f>CHIDIST(F8,F9)</f>
        <v>0.39939861074285654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例題5-1</vt:lpstr>
      <vt:lpstr>例題5-2</vt:lpstr>
      <vt:lpstr>例題5-3</vt:lpstr>
      <vt:lpstr>例題5-4</vt:lpstr>
      <vt:lpstr>例題5-5</vt:lpstr>
      <vt:lpstr>例題5-6</vt:lpstr>
      <vt:lpstr>例題5-7</vt:lpstr>
      <vt:lpstr>例題5-8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編集部</dc:creator>
  <cp:lastModifiedBy>編集部</cp:lastModifiedBy>
  <dcterms:created xsi:type="dcterms:W3CDTF">2025-10-15T07:53:09Z</dcterms:created>
  <dcterms:modified xsi:type="dcterms:W3CDTF">2025-10-15T07:54:48Z</dcterms:modified>
</cp:coreProperties>
</file>